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tabRatio="599" activeTab="0"/>
  </bookViews>
  <sheets>
    <sheet name="Piso - Cobertura - Pitura" sheetId="1" r:id="rId1"/>
    <sheet name="Cronog." sheetId="2" r:id="rId2"/>
  </sheets>
  <definedNames>
    <definedName name="_xlnm.Print_Area" localSheetId="1">'Cronog.'!$A$1:$I$42</definedName>
    <definedName name="_xlnm.Print_Area" localSheetId="0">'Piso - Cobertura - Pitura'!$A$1:$J$39</definedName>
  </definedNames>
  <calcPr fullCalcOnLoad="1"/>
</workbook>
</file>

<file path=xl/sharedStrings.xml><?xml version="1.0" encoding="utf-8"?>
<sst xmlns="http://schemas.openxmlformats.org/spreadsheetml/2006/main" count="111" uniqueCount="84">
  <si>
    <t>ITEM</t>
  </si>
  <si>
    <t>1.1</t>
  </si>
  <si>
    <t>SERVIÇOS PRELIMINARES</t>
  </si>
  <si>
    <t>M2</t>
  </si>
  <si>
    <t>COBERTURA</t>
  </si>
  <si>
    <t>2.1</t>
  </si>
  <si>
    <t>5.1</t>
  </si>
  <si>
    <t>6.1</t>
  </si>
  <si>
    <t>6.2</t>
  </si>
  <si>
    <t>ML</t>
  </si>
  <si>
    <t>8.1</t>
  </si>
  <si>
    <t>3.1</t>
  </si>
  <si>
    <t>P. Total</t>
  </si>
  <si>
    <r>
      <t>TOTAL GERAL</t>
    </r>
    <r>
      <rPr>
        <b/>
        <sz val="11"/>
        <rFont val="Times New Roman"/>
        <family val="1"/>
      </rPr>
      <t xml:space="preserve"> </t>
    </r>
    <r>
      <rPr>
        <b/>
        <sz val="10"/>
        <rFont val="Times New Roman"/>
        <family val="1"/>
      </rPr>
      <t>(INCLUINDO MÃO DE OBRA, DESLOCAMENTO, MATERIAL E TAXAS)</t>
    </r>
  </si>
  <si>
    <t>PINTURAS E IMUNIZAÇÕES</t>
  </si>
  <si>
    <t>Proponente: PREFEITURA MUNICIPAL DE ABAETETUBA</t>
  </si>
  <si>
    <t>Quant.</t>
  </si>
  <si>
    <t>P. Unit.</t>
  </si>
  <si>
    <t>7.1</t>
  </si>
  <si>
    <t>PLACA DA OBRA (1,50m x 2,00m)</t>
  </si>
  <si>
    <t>CUMEEIRA EM FIBROCIMENTO e = 6mm</t>
  </si>
  <si>
    <t>Local: SEDE DO MUNICÍPIO DE ABAETETUBA</t>
  </si>
  <si>
    <t>020019</t>
  </si>
  <si>
    <t>020023</t>
  </si>
  <si>
    <t>020024</t>
  </si>
  <si>
    <t>020408</t>
  </si>
  <si>
    <t>070047</t>
  </si>
  <si>
    <t>070029</t>
  </si>
  <si>
    <t>080273</t>
  </si>
  <si>
    <t>080678</t>
  </si>
  <si>
    <t>3.2</t>
  </si>
  <si>
    <t>Obra: REFORMA DA UNIDADE DE PRONTO ATENDIMENTO DE ABAETETUBA</t>
  </si>
  <si>
    <t>DEMOLIÇÕES</t>
  </si>
  <si>
    <t>DESCRIÇÃO</t>
  </si>
  <si>
    <t>Unid.</t>
  </si>
  <si>
    <t>011340</t>
  </si>
  <si>
    <t>RETIRADA DE REBOCO OU EMBOÇO</t>
  </si>
  <si>
    <t>2.2</t>
  </si>
  <si>
    <t>2.3</t>
  </si>
  <si>
    <t>COBERTURA - TELHA DE FIBROCIMENTO e = 6mm</t>
  </si>
  <si>
    <t>4.1</t>
  </si>
  <si>
    <t>4.2</t>
  </si>
  <si>
    <t>IMPERMEABILIZAÇÕES/TRATAMENTOS</t>
  </si>
  <si>
    <t>REBOCO NO TRAÇO 1:6:AD. PLASTIFICANTE</t>
  </si>
  <si>
    <t>REVESTIMENTOS</t>
  </si>
  <si>
    <t>PISOS</t>
  </si>
  <si>
    <t>PISO VINÍLICO - ASSENTE NA COLA</t>
  </si>
  <si>
    <t>5.2</t>
  </si>
  <si>
    <t>ACRÍLICA (sobre pintura antiga)</t>
  </si>
  <si>
    <t>RETIRADA DE PISO VINÍLICO</t>
  </si>
  <si>
    <t>RETIRADA DE TELHAS FIBROCIMENTO</t>
  </si>
  <si>
    <t>REVESTIMENTO CERÂMICO PADRÃO MÉDIO</t>
  </si>
  <si>
    <t>2.4</t>
  </si>
  <si>
    <t>CHAPISCO - CIMENTO E AREIA NO TRAÇO 1:3 (inc. calha)</t>
  </si>
  <si>
    <t>REBOCO IMPERMEABILIZANTE (c/ Sika 1)</t>
  </si>
  <si>
    <t>5.3</t>
  </si>
  <si>
    <t>LIMPEZA GERAL E ENTREGA DA OBRA</t>
  </si>
  <si>
    <t>RETIRADA DE PISO INCL. CAMADA IMPERMEABILIZADORA (calha)</t>
  </si>
  <si>
    <t>APLICAÇÃO DE SIKA TOP - 107 SOBRE CONCRETO</t>
  </si>
  <si>
    <t>P. Unit. C/ BDI</t>
  </si>
  <si>
    <t>RODAPÉ VINÍLICO e=2mm</t>
  </si>
  <si>
    <t>CÓDIGO SEDOP/PA SET/2020</t>
  </si>
  <si>
    <t>SERVIÇOS COMPLEMENTARES</t>
  </si>
  <si>
    <t>6.3</t>
  </si>
  <si>
    <t>6.4</t>
  </si>
  <si>
    <t>RODAPÉ DE ALTA RESISTÊNCIA (inc. polimento) - SALA TOMOGRAFO</t>
  </si>
  <si>
    <t>PISO DE ALTA RESISTÊNCIA, C/ RESINA, INCLUINDO CAMADA REGULARIZADORA - e = 8mm - SALA TOMÓGRAFO</t>
  </si>
  <si>
    <t>7.2</t>
  </si>
  <si>
    <t>ACRÍLICA SEMI-BRILHO C/ MASSA E SELADOR</t>
  </si>
  <si>
    <t>020235</t>
  </si>
  <si>
    <t>2.5</t>
  </si>
  <si>
    <t>RETIRADA DE PISO CERÂMICO, INC. CAM. REGULARIZADORA</t>
  </si>
  <si>
    <t>SERVIÇOS</t>
  </si>
  <si>
    <t>VALOR
(R$)</t>
  </si>
  <si>
    <t>MESES</t>
  </si>
  <si>
    <t>TOTAL GERAL</t>
  </si>
  <si>
    <t>TOTAL MENSAL</t>
  </si>
  <si>
    <t>% MENSAL</t>
  </si>
  <si>
    <t>TOTAL ACUMULADO</t>
  </si>
  <si>
    <t>% ACUMULADO</t>
  </si>
  <si>
    <t>PREFEITURA MUNICIPAL DE ABAETETUBA                                                                                                                                                                                                                                                                            SECRETARIA MUNICIPAL DE SAÚDE</t>
  </si>
  <si>
    <t>CRONOGRAMA FÍSICO-FINANCEIRO</t>
  </si>
  <si>
    <t>IMPERMEABILIZAÇÕES / TRATAMENTOS</t>
  </si>
  <si>
    <t xml:space="preserve">                                                 PLANILHA ORÇAMENTÁRIA                                                     Data: FEVEREIRO/2021                                BDI:35%       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</si>
</sst>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0.0"/>
    <numFmt numFmtId="181" formatCode="[$-416]dddd\,\ d&quot; de &quot;mmmm&quot; de &quot;yyyy"/>
    <numFmt numFmtId="182" formatCode="&quot;R$&quot;\ #,##0.00"/>
    <numFmt numFmtId="183" formatCode="0.000"/>
    <numFmt numFmtId="184" formatCode="#,##0.000"/>
    <numFmt numFmtId="185" formatCode="#,##0.0000"/>
    <numFmt numFmtId="186" formatCode="#,##0.00000"/>
    <numFmt numFmtId="187" formatCode="_(&quot;R$&quot;\ * #,##0.00_);_(&quot;R$&quot;\ * \(#,##0.00\);_(&quot;R$&quot;\ * &quot;-&quot;??_);_(@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38" fillId="29" borderId="0" applyNumberFormat="0" applyBorder="0" applyAlignment="0" applyProtection="0"/>
    <xf numFmtId="0" fontId="10" fillId="0" borderId="0">
      <alignment vertical="center"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177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9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7" fillId="0" borderId="11" xfId="0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2" fontId="7" fillId="32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" fontId="6" fillId="0" borderId="14" xfId="0" applyNumberFormat="1" applyFont="1" applyBorder="1" applyAlignment="1">
      <alignment vertical="center"/>
    </xf>
    <xf numFmtId="2" fontId="6" fillId="0" borderId="16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182" fontId="5" fillId="33" borderId="17" xfId="0" applyNumberFormat="1" applyFont="1" applyFill="1" applyBorder="1" applyAlignment="1">
      <alignment vertical="center"/>
    </xf>
    <xf numFmtId="2" fontId="6" fillId="0" borderId="18" xfId="0" applyNumberFormat="1" applyFont="1" applyBorder="1" applyAlignment="1">
      <alignment vertical="center"/>
    </xf>
    <xf numFmtId="182" fontId="5" fillId="33" borderId="17" xfId="0" applyNumberFormat="1" applyFont="1" applyFill="1" applyBorder="1" applyAlignment="1">
      <alignment/>
    </xf>
    <xf numFmtId="2" fontId="7" fillId="32" borderId="19" xfId="0" applyNumberFormat="1" applyFont="1" applyFill="1" applyBorder="1" applyAlignment="1">
      <alignment horizontal="right" vertical="center"/>
    </xf>
    <xf numFmtId="2" fontId="6" fillId="0" borderId="14" xfId="52" applyNumberFormat="1" applyFont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182" fontId="0" fillId="0" borderId="0" xfId="0" applyNumberFormat="1" applyAlignment="1">
      <alignment/>
    </xf>
    <xf numFmtId="182" fontId="10" fillId="0" borderId="0" xfId="0" applyNumberFormat="1" applyFont="1" applyBorder="1" applyAlignment="1">
      <alignment/>
    </xf>
    <xf numFmtId="4" fontId="6" fillId="0" borderId="14" xfId="52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82" fontId="5" fillId="33" borderId="17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2" fontId="6" fillId="0" borderId="14" xfId="52" applyNumberFormat="1" applyFont="1" applyFill="1" applyBorder="1" applyAlignment="1">
      <alignment vertical="center"/>
    </xf>
    <xf numFmtId="2" fontId="6" fillId="0" borderId="18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49" fontId="7" fillId="32" borderId="22" xfId="0" applyNumberFormat="1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32" borderId="26" xfId="0" applyFont="1" applyFill="1" applyBorder="1" applyAlignment="1">
      <alignment horizontal="left"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11" fillId="0" borderId="28" xfId="0" applyFont="1" applyFill="1" applyBorder="1" applyAlignment="1">
      <alignment horizontal="center" vertical="center" wrapText="1"/>
    </xf>
    <xf numFmtId="49" fontId="7" fillId="32" borderId="29" xfId="0" applyNumberFormat="1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49" fontId="6" fillId="32" borderId="29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2" fontId="6" fillId="0" borderId="32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justify" vertical="center"/>
    </xf>
    <xf numFmtId="0" fontId="5" fillId="0" borderId="13" xfId="0" applyFont="1" applyBorder="1" applyAlignment="1">
      <alignment vertical="center"/>
    </xf>
    <xf numFmtId="10" fontId="5" fillId="0" borderId="13" xfId="53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10" fontId="6" fillId="0" borderId="37" xfId="53" applyNumberFormat="1" applyFont="1" applyBorder="1" applyAlignment="1">
      <alignment horizontal="center" vertical="center"/>
    </xf>
    <xf numFmtId="10" fontId="6" fillId="0" borderId="38" xfId="53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 indent="2"/>
    </xf>
    <xf numFmtId="0" fontId="5" fillId="0" borderId="40" xfId="0" applyFont="1" applyBorder="1" applyAlignment="1">
      <alignment horizontal="left" vertical="center" indent="2"/>
    </xf>
    <xf numFmtId="4" fontId="5" fillId="0" borderId="41" xfId="67" applyNumberFormat="1" applyFont="1" applyBorder="1" applyAlignment="1">
      <alignment vertical="center"/>
    </xf>
    <xf numFmtId="10" fontId="5" fillId="0" borderId="41" xfId="53" applyNumberFormat="1" applyFont="1" applyBorder="1" applyAlignment="1">
      <alignment horizontal="center" vertical="center"/>
    </xf>
    <xf numFmtId="4" fontId="6" fillId="0" borderId="42" xfId="0" applyNumberFormat="1" applyFont="1" applyBorder="1" applyAlignment="1">
      <alignment horizontal="center" vertical="center"/>
    </xf>
    <xf numFmtId="4" fontId="6" fillId="0" borderId="43" xfId="0" applyNumberFormat="1" applyFont="1" applyBorder="1" applyAlignment="1">
      <alignment horizontal="center" vertical="center"/>
    </xf>
    <xf numFmtId="10" fontId="5" fillId="0" borderId="44" xfId="53" applyNumberFormat="1" applyFont="1" applyBorder="1" applyAlignment="1">
      <alignment horizontal="center" vertical="center"/>
    </xf>
    <xf numFmtId="10" fontId="5" fillId="0" borderId="45" xfId="53" applyNumberFormat="1" applyFont="1" applyBorder="1" applyAlignment="1">
      <alignment horizontal="center" vertical="center"/>
    </xf>
    <xf numFmtId="4" fontId="6" fillId="0" borderId="44" xfId="0" applyNumberFormat="1" applyFont="1" applyBorder="1" applyAlignment="1">
      <alignment horizontal="center" vertical="center"/>
    </xf>
    <xf numFmtId="4" fontId="6" fillId="0" borderId="45" xfId="0" applyNumberFormat="1" applyFont="1" applyBorder="1" applyAlignment="1">
      <alignment horizontal="center" vertical="center"/>
    </xf>
    <xf numFmtId="10" fontId="5" fillId="0" borderId="46" xfId="0" applyNumberFormat="1" applyFont="1" applyBorder="1" applyAlignment="1">
      <alignment horizontal="center" vertical="center"/>
    </xf>
    <xf numFmtId="10" fontId="5" fillId="0" borderId="47" xfId="0" applyNumberFormat="1" applyFont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 wrapText="1"/>
    </xf>
    <xf numFmtId="0" fontId="49" fillId="0" borderId="48" xfId="0" applyFont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33" borderId="49" xfId="0" applyFont="1" applyFill="1" applyBorder="1" applyAlignment="1">
      <alignment vertical="center"/>
    </xf>
    <xf numFmtId="0" fontId="5" fillId="33" borderId="50" xfId="0" applyFont="1" applyFill="1" applyBorder="1" applyAlignment="1">
      <alignment vertical="center"/>
    </xf>
    <xf numFmtId="0" fontId="0" fillId="0" borderId="49" xfId="0" applyBorder="1" applyAlignment="1">
      <alignment/>
    </xf>
    <xf numFmtId="0" fontId="6" fillId="0" borderId="3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6" fillId="0" borderId="51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0" fontId="5" fillId="0" borderId="39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33" borderId="49" xfId="0" applyFont="1" applyFill="1" applyBorder="1" applyAlignment="1">
      <alignment vertical="center" wrapText="1"/>
    </xf>
    <xf numFmtId="0" fontId="6" fillId="33" borderId="49" xfId="0" applyFont="1" applyFill="1" applyBorder="1" applyAlignment="1">
      <alignment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left" vertical="center" indent="2"/>
    </xf>
    <xf numFmtId="0" fontId="5" fillId="0" borderId="54" xfId="0" applyFont="1" applyBorder="1" applyAlignment="1">
      <alignment horizontal="left" vertical="center" indent="2"/>
    </xf>
    <xf numFmtId="0" fontId="5" fillId="0" borderId="55" xfId="0" applyFont="1" applyBorder="1" applyAlignment="1">
      <alignment horizontal="left" vertical="center" indent="2"/>
    </xf>
    <xf numFmtId="0" fontId="5" fillId="0" borderId="56" xfId="0" applyFont="1" applyBorder="1" applyAlignment="1">
      <alignment horizontal="left" vertical="center" indent="2"/>
    </xf>
    <xf numFmtId="0" fontId="5" fillId="0" borderId="57" xfId="0" applyFont="1" applyBorder="1" applyAlignment="1">
      <alignment horizontal="left" vertical="center" indent="2"/>
    </xf>
    <xf numFmtId="0" fontId="5" fillId="0" borderId="58" xfId="0" applyFont="1" applyBorder="1" applyAlignment="1">
      <alignment horizontal="left" vertical="center" indent="2"/>
    </xf>
    <xf numFmtId="0" fontId="5" fillId="0" borderId="59" xfId="0" applyFont="1" applyBorder="1" applyAlignment="1">
      <alignment horizontal="left" vertical="center" indent="2"/>
    </xf>
    <xf numFmtId="0" fontId="5" fillId="0" borderId="60" xfId="0" applyFont="1" applyBorder="1" applyAlignment="1">
      <alignment horizontal="left" vertical="center" indent="2"/>
    </xf>
    <xf numFmtId="0" fontId="5" fillId="0" borderId="61" xfId="0" applyFont="1" applyBorder="1" applyAlignment="1">
      <alignment horizontal="left" vertical="center" indent="2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10" fontId="6" fillId="0" borderId="37" xfId="53" applyNumberFormat="1" applyFont="1" applyBorder="1" applyAlignment="1">
      <alignment horizontal="center" vertical="center"/>
    </xf>
    <xf numFmtId="10" fontId="6" fillId="0" borderId="10" xfId="53" applyNumberFormat="1" applyFont="1" applyBorder="1" applyAlignment="1">
      <alignment horizontal="center" vertical="center"/>
    </xf>
    <xf numFmtId="10" fontId="6" fillId="0" borderId="13" xfId="53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vertical="center"/>
    </xf>
    <xf numFmtId="0" fontId="49" fillId="0" borderId="39" xfId="0" applyFont="1" applyFill="1" applyBorder="1" applyAlignment="1">
      <alignment horizontal="center" vertical="center" wrapText="1"/>
    </xf>
    <xf numFmtId="0" fontId="49" fillId="0" borderId="51" xfId="0" applyFont="1" applyFill="1" applyBorder="1" applyAlignment="1">
      <alignment horizontal="center" vertical="center" wrapText="1"/>
    </xf>
    <xf numFmtId="0" fontId="49" fillId="0" borderId="52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left" vertical="center" wrapText="1"/>
    </xf>
    <xf numFmtId="0" fontId="5" fillId="0" borderId="65" xfId="0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67" xfId="0" applyFont="1" applyFill="1" applyBorder="1" applyAlignment="1">
      <alignment horizontal="left" vertical="center"/>
    </xf>
    <xf numFmtId="0" fontId="5" fillId="0" borderId="68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Neutro" xfId="49"/>
    <cellStyle name="Normal 2" xfId="50"/>
    <cellStyle name="Nota" xfId="51"/>
    <cellStyle name="Percent" xfId="52"/>
    <cellStyle name="Porcentagem 2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  <cellStyle name="Vírgula 3" xfId="67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495300</xdr:colOff>
      <xdr:row>1</xdr:row>
      <xdr:rowOff>38100</xdr:rowOff>
    </xdr:from>
    <xdr:to>
      <xdr:col>3</xdr:col>
      <xdr:colOff>1495425</xdr:colOff>
      <xdr:row>1</xdr:row>
      <xdr:rowOff>904875</xdr:rowOff>
    </xdr:to>
    <xdr:pic>
      <xdr:nvPicPr>
        <xdr:cNvPr id="1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209550"/>
          <a:ext cx="1000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145</xdr:row>
      <xdr:rowOff>9525</xdr:rowOff>
    </xdr:from>
    <xdr:to>
      <xdr:col>3</xdr:col>
      <xdr:colOff>28575</xdr:colOff>
      <xdr:row>150</xdr:row>
      <xdr:rowOff>95250</xdr:rowOff>
    </xdr:to>
    <xdr:pic>
      <xdr:nvPicPr>
        <xdr:cNvPr id="2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8203525"/>
          <a:ext cx="1047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251</xdr:row>
      <xdr:rowOff>9525</xdr:rowOff>
    </xdr:from>
    <xdr:to>
      <xdr:col>3</xdr:col>
      <xdr:colOff>28575</xdr:colOff>
      <xdr:row>256</xdr:row>
      <xdr:rowOff>95250</xdr:rowOff>
    </xdr:to>
    <xdr:pic>
      <xdr:nvPicPr>
        <xdr:cNvPr id="3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5367575"/>
          <a:ext cx="1047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357</xdr:row>
      <xdr:rowOff>38100</xdr:rowOff>
    </xdr:from>
    <xdr:to>
      <xdr:col>3</xdr:col>
      <xdr:colOff>66675</xdr:colOff>
      <xdr:row>362</xdr:row>
      <xdr:rowOff>95250</xdr:rowOff>
    </xdr:to>
    <xdr:pic>
      <xdr:nvPicPr>
        <xdr:cNvPr id="4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62560200"/>
          <a:ext cx="1019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</xdr:row>
      <xdr:rowOff>47625</xdr:rowOff>
    </xdr:from>
    <xdr:to>
      <xdr:col>2</xdr:col>
      <xdr:colOff>762000</xdr:colOff>
      <xdr:row>1</xdr:row>
      <xdr:rowOff>914400</xdr:rowOff>
    </xdr:to>
    <xdr:pic>
      <xdr:nvPicPr>
        <xdr:cNvPr id="1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57175"/>
          <a:ext cx="1000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H38"/>
  <sheetViews>
    <sheetView tabSelected="1" view="pageBreakPreview" zoomScale="75" zoomScaleNormal="75" zoomScaleSheetLayoutView="75" zoomScalePageLayoutView="0" workbookViewId="0" topLeftCell="A1">
      <selection activeCell="K40" sqref="K40"/>
    </sheetView>
  </sheetViews>
  <sheetFormatPr defaultColWidth="9.140625" defaultRowHeight="12.75"/>
  <cols>
    <col min="1" max="1" width="2.57421875" style="0" customWidth="1"/>
    <col min="2" max="3" width="9.57421875" style="0" customWidth="1"/>
    <col min="4" max="4" width="69.421875" style="0" customWidth="1"/>
    <col min="5" max="8" width="15.57421875" style="0" customWidth="1"/>
    <col min="9" max="9" width="15.57421875" style="3" customWidth="1"/>
    <col min="10" max="10" width="2.57421875" style="0" customWidth="1"/>
    <col min="11" max="11" width="14.57421875" style="0" bestFit="1" customWidth="1"/>
    <col min="12" max="12" width="10.00390625" style="0" customWidth="1"/>
  </cols>
  <sheetData>
    <row r="1" ht="13.5" thickBot="1"/>
    <row r="2" spans="2:9" ht="74.25" customHeight="1" thickBot="1">
      <c r="B2" s="92" t="s">
        <v>80</v>
      </c>
      <c r="C2" s="93"/>
      <c r="D2" s="93"/>
      <c r="E2" s="93"/>
      <c r="F2" s="93"/>
      <c r="G2" s="93"/>
      <c r="H2" s="93"/>
      <c r="I2" s="94"/>
    </row>
    <row r="3" spans="1:138" s="25" customFormat="1" ht="23.25" customHeight="1" thickBot="1">
      <c r="A3" s="24"/>
      <c r="B3" s="95" t="s">
        <v>31</v>
      </c>
      <c r="C3" s="96"/>
      <c r="D3" s="97"/>
      <c r="E3" s="97"/>
      <c r="F3" s="97"/>
      <c r="G3" s="97"/>
      <c r="H3" s="97"/>
      <c r="I3" s="98"/>
      <c r="J3" s="24"/>
      <c r="K3" s="24"/>
      <c r="L3" s="27">
        <v>1.35</v>
      </c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</row>
    <row r="4" spans="1:138" s="25" customFormat="1" ht="23.25" customHeight="1" hidden="1" thickBot="1">
      <c r="A4" s="24"/>
      <c r="B4" s="99" t="s">
        <v>15</v>
      </c>
      <c r="C4" s="100"/>
      <c r="D4" s="100"/>
      <c r="E4" s="100"/>
      <c r="F4" s="100"/>
      <c r="G4" s="100"/>
      <c r="H4" s="100"/>
      <c r="I4" s="101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</row>
    <row r="5" spans="1:138" s="25" customFormat="1" ht="23.25" customHeight="1" thickBot="1">
      <c r="A5" s="24"/>
      <c r="B5" s="95" t="s">
        <v>15</v>
      </c>
      <c r="C5" s="96"/>
      <c r="D5" s="97"/>
      <c r="E5" s="97"/>
      <c r="F5" s="97"/>
      <c r="G5" s="97"/>
      <c r="H5" s="97"/>
      <c r="I5" s="98"/>
      <c r="J5" s="24"/>
      <c r="K5" s="24"/>
      <c r="L5" s="27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</row>
    <row r="6" spans="1:138" s="25" customFormat="1" ht="23.25" customHeight="1" thickBot="1">
      <c r="A6" s="24"/>
      <c r="B6" s="99" t="s">
        <v>21</v>
      </c>
      <c r="C6" s="100"/>
      <c r="D6" s="100"/>
      <c r="E6" s="100"/>
      <c r="F6" s="100"/>
      <c r="G6" s="100"/>
      <c r="H6" s="100"/>
      <c r="I6" s="101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</row>
    <row r="7" spans="1:138" s="2" customFormat="1" ht="20.25" customHeight="1" thickBot="1">
      <c r="A7" s="1"/>
      <c r="B7" s="102" t="s">
        <v>83</v>
      </c>
      <c r="C7" s="103"/>
      <c r="D7" s="103"/>
      <c r="E7" s="103"/>
      <c r="F7" s="103"/>
      <c r="G7" s="103"/>
      <c r="H7" s="103"/>
      <c r="I7" s="10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</row>
    <row r="8" spans="1:138" s="2" customFormat="1" ht="39" customHeight="1" thickBot="1">
      <c r="A8" s="1"/>
      <c r="B8" s="32" t="s">
        <v>0</v>
      </c>
      <c r="C8" s="44" t="s">
        <v>61</v>
      </c>
      <c r="D8" s="31" t="s">
        <v>33</v>
      </c>
      <c r="E8" s="4" t="s">
        <v>34</v>
      </c>
      <c r="F8" s="4" t="s">
        <v>16</v>
      </c>
      <c r="G8" s="5" t="s">
        <v>17</v>
      </c>
      <c r="H8" s="5" t="s">
        <v>59</v>
      </c>
      <c r="I8" s="6" t="s">
        <v>12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</row>
    <row r="9" spans="1:138" s="2" customFormat="1" ht="7.5" customHeight="1" thickBot="1" thickTop="1">
      <c r="A9" s="1"/>
      <c r="B9" s="33"/>
      <c r="C9" s="45"/>
      <c r="D9" s="39"/>
      <c r="E9" s="7"/>
      <c r="F9" s="7"/>
      <c r="G9" s="8"/>
      <c r="H9" s="8"/>
      <c r="I9" s="1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</row>
    <row r="10" spans="1:138" s="2" customFormat="1" ht="21" customHeight="1" thickBot="1">
      <c r="A10" s="1"/>
      <c r="B10" s="34">
        <v>1</v>
      </c>
      <c r="C10" s="46"/>
      <c r="D10" s="89" t="s">
        <v>2</v>
      </c>
      <c r="E10" s="106"/>
      <c r="F10" s="106"/>
      <c r="G10" s="106"/>
      <c r="H10" s="106"/>
      <c r="I10" s="17">
        <f>SUM(I11:I11)</f>
        <v>652.374</v>
      </c>
      <c r="J10" s="1"/>
      <c r="K10" s="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</row>
    <row r="11" spans="1:138" s="2" customFormat="1" ht="21" customHeight="1" thickBot="1">
      <c r="A11" s="1"/>
      <c r="B11" s="35" t="s">
        <v>1</v>
      </c>
      <c r="C11" s="47" t="s">
        <v>35</v>
      </c>
      <c r="D11" s="40" t="s">
        <v>19</v>
      </c>
      <c r="E11" s="10" t="s">
        <v>3</v>
      </c>
      <c r="F11" s="12">
        <v>3</v>
      </c>
      <c r="G11" s="23">
        <f>161.08</f>
        <v>161.08</v>
      </c>
      <c r="H11" s="23">
        <f>G11*$L$3</f>
        <v>217.45800000000003</v>
      </c>
      <c r="I11" s="13">
        <f>F11*H11</f>
        <v>652.374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</row>
    <row r="12" spans="1:138" s="2" customFormat="1" ht="21" customHeight="1" thickBot="1">
      <c r="A12" s="1"/>
      <c r="B12" s="34">
        <v>2</v>
      </c>
      <c r="C12" s="46"/>
      <c r="D12" s="89" t="s">
        <v>32</v>
      </c>
      <c r="E12" s="89"/>
      <c r="F12" s="89"/>
      <c r="G12" s="89"/>
      <c r="H12" s="90"/>
      <c r="I12" s="15">
        <f>SUM(I13:I17)</f>
        <v>11177.858520000002</v>
      </c>
      <c r="J12" s="1"/>
      <c r="K12" s="2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</row>
    <row r="13" spans="1:138" s="2" customFormat="1" ht="22.5" customHeight="1">
      <c r="A13" s="1"/>
      <c r="B13" s="36" t="s">
        <v>5</v>
      </c>
      <c r="C13" s="47" t="s">
        <v>25</v>
      </c>
      <c r="D13" s="41" t="s">
        <v>49</v>
      </c>
      <c r="E13" s="10" t="s">
        <v>3</v>
      </c>
      <c r="F13" s="12">
        <f>F30</f>
        <v>529.34</v>
      </c>
      <c r="G13" s="19">
        <f>4.02</f>
        <v>4.02</v>
      </c>
      <c r="H13" s="19">
        <f>G13*$L$3</f>
        <v>5.427</v>
      </c>
      <c r="I13" s="16">
        <f>F13*H13</f>
        <v>2872.72818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</row>
    <row r="14" spans="1:138" s="2" customFormat="1" ht="21" customHeight="1">
      <c r="A14" s="1"/>
      <c r="B14" s="36" t="s">
        <v>37</v>
      </c>
      <c r="C14" s="47" t="s">
        <v>22</v>
      </c>
      <c r="D14" s="41" t="s">
        <v>36</v>
      </c>
      <c r="E14" s="10" t="s">
        <v>3</v>
      </c>
      <c r="F14" s="12">
        <v>143</v>
      </c>
      <c r="G14" s="19">
        <f>4.94</f>
        <v>4.94</v>
      </c>
      <c r="H14" s="19">
        <f>G14*$L$3</f>
        <v>6.669000000000001</v>
      </c>
      <c r="I14" s="16">
        <f>F14*H14</f>
        <v>953.6670000000001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</row>
    <row r="15" spans="1:138" s="2" customFormat="1" ht="21" customHeight="1">
      <c r="A15" s="1"/>
      <c r="B15" s="36" t="s">
        <v>38</v>
      </c>
      <c r="C15" s="47" t="s">
        <v>24</v>
      </c>
      <c r="D15" s="41" t="s">
        <v>50</v>
      </c>
      <c r="E15" s="10" t="s">
        <v>3</v>
      </c>
      <c r="F15" s="12">
        <v>1297.51</v>
      </c>
      <c r="G15" s="20">
        <f>3.43</f>
        <v>3.43</v>
      </c>
      <c r="H15" s="19">
        <f>G15*$L$3</f>
        <v>4.6305000000000005</v>
      </c>
      <c r="I15" s="16">
        <f>F15*H15</f>
        <v>6008.120055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</row>
    <row r="16" spans="1:138" s="2" customFormat="1" ht="21" customHeight="1">
      <c r="A16" s="1"/>
      <c r="B16" s="36" t="s">
        <v>52</v>
      </c>
      <c r="C16" s="47" t="s">
        <v>69</v>
      </c>
      <c r="D16" s="41" t="s">
        <v>71</v>
      </c>
      <c r="E16" s="10" t="s">
        <v>3</v>
      </c>
      <c r="F16" s="12">
        <v>18.85</v>
      </c>
      <c r="G16" s="20">
        <v>6.59</v>
      </c>
      <c r="H16" s="19">
        <f>G16*$L$3</f>
        <v>8.8965</v>
      </c>
      <c r="I16" s="16">
        <f>F16*H16</f>
        <v>167.699025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</row>
    <row r="17" spans="1:138" s="2" customFormat="1" ht="21" customHeight="1" thickBot="1">
      <c r="A17" s="1"/>
      <c r="B17" s="36" t="s">
        <v>70</v>
      </c>
      <c r="C17" s="47" t="s">
        <v>23</v>
      </c>
      <c r="D17" s="41" t="s">
        <v>57</v>
      </c>
      <c r="E17" s="10" t="s">
        <v>3</v>
      </c>
      <c r="F17" s="12">
        <v>79.24</v>
      </c>
      <c r="G17" s="20">
        <f>10.99</f>
        <v>10.99</v>
      </c>
      <c r="H17" s="19">
        <f>G17*$L$3</f>
        <v>14.836500000000001</v>
      </c>
      <c r="I17" s="16">
        <f>F17*H17</f>
        <v>1175.64426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</row>
    <row r="18" spans="1:138" s="2" customFormat="1" ht="21" customHeight="1" thickBot="1">
      <c r="A18" s="1"/>
      <c r="B18" s="34">
        <v>3</v>
      </c>
      <c r="C18" s="46"/>
      <c r="D18" s="89" t="s">
        <v>4</v>
      </c>
      <c r="E18" s="89"/>
      <c r="F18" s="89"/>
      <c r="G18" s="89"/>
      <c r="H18" s="90"/>
      <c r="I18" s="15">
        <f>SUM(I19:I20)</f>
        <v>120241.88775000002</v>
      </c>
      <c r="J18" s="1"/>
      <c r="K18" s="2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</row>
    <row r="19" spans="1:138" s="2" customFormat="1" ht="21" customHeight="1">
      <c r="A19" s="1"/>
      <c r="B19" s="36" t="s">
        <v>11</v>
      </c>
      <c r="C19" s="47" t="s">
        <v>26</v>
      </c>
      <c r="D19" s="41" t="s">
        <v>39</v>
      </c>
      <c r="E19" s="10" t="s">
        <v>3</v>
      </c>
      <c r="F19" s="12">
        <f>1297.51+91.74</f>
        <v>1389.25</v>
      </c>
      <c r="G19" s="19">
        <f>60.44</f>
        <v>60.44</v>
      </c>
      <c r="H19" s="19">
        <f>G19*$L$3</f>
        <v>81.59400000000001</v>
      </c>
      <c r="I19" s="16">
        <f>F19*H19</f>
        <v>113354.46450000002</v>
      </c>
      <c r="J19" s="1"/>
      <c r="K19" s="88"/>
      <c r="L19" s="88"/>
      <c r="M19" s="8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</row>
    <row r="20" spans="1:138" s="2" customFormat="1" ht="21" customHeight="1" thickBot="1">
      <c r="A20" s="1"/>
      <c r="B20" s="36" t="s">
        <v>30</v>
      </c>
      <c r="C20" s="47" t="s">
        <v>27</v>
      </c>
      <c r="D20" s="41" t="s">
        <v>20</v>
      </c>
      <c r="E20" s="10" t="s">
        <v>9</v>
      </c>
      <c r="F20" s="12">
        <v>77.89</v>
      </c>
      <c r="G20" s="20">
        <f>65.5</f>
        <v>65.5</v>
      </c>
      <c r="H20" s="20">
        <f>G20*$L$3</f>
        <v>88.42500000000001</v>
      </c>
      <c r="I20" s="16">
        <f>F20*H20</f>
        <v>6887.423250000001</v>
      </c>
      <c r="J20" s="1"/>
      <c r="K20" s="88"/>
      <c r="L20" s="88"/>
      <c r="M20" s="88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</row>
    <row r="21" spans="1:138" s="2" customFormat="1" ht="21" customHeight="1" thickBot="1">
      <c r="A21" s="1"/>
      <c r="B21" s="34">
        <v>4</v>
      </c>
      <c r="C21" s="46"/>
      <c r="D21" s="89" t="s">
        <v>42</v>
      </c>
      <c r="E21" s="89"/>
      <c r="F21" s="89"/>
      <c r="G21" s="89"/>
      <c r="H21" s="90"/>
      <c r="I21" s="15">
        <f>SUM(I22:I23)</f>
        <v>18284.59548</v>
      </c>
      <c r="J21" s="1"/>
      <c r="K21" s="2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</row>
    <row r="22" spans="1:138" s="2" customFormat="1" ht="21" customHeight="1">
      <c r="A22" s="1"/>
      <c r="B22" s="37" t="s">
        <v>40</v>
      </c>
      <c r="C22" s="48" t="s">
        <v>28</v>
      </c>
      <c r="D22" s="42" t="s">
        <v>54</v>
      </c>
      <c r="E22" s="28" t="s">
        <v>3</v>
      </c>
      <c r="F22" s="20">
        <v>142.63</v>
      </c>
      <c r="G22" s="29">
        <f>39.19</f>
        <v>39.19</v>
      </c>
      <c r="H22" s="19">
        <f>G22*$L$3</f>
        <v>52.9065</v>
      </c>
      <c r="I22" s="30">
        <f>F22*H22</f>
        <v>7546.0540949999995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</row>
    <row r="23" spans="1:138" s="2" customFormat="1" ht="21" customHeight="1" thickBot="1">
      <c r="A23" s="1"/>
      <c r="B23" s="37" t="s">
        <v>41</v>
      </c>
      <c r="C23" s="48" t="s">
        <v>29</v>
      </c>
      <c r="D23" s="42" t="s">
        <v>58</v>
      </c>
      <c r="E23" s="28" t="s">
        <v>3</v>
      </c>
      <c r="F23" s="20">
        <v>142.63</v>
      </c>
      <c r="G23" s="20">
        <f>55.77</f>
        <v>55.77</v>
      </c>
      <c r="H23" s="20">
        <f>G23*$L$3</f>
        <v>75.2895</v>
      </c>
      <c r="I23" s="30">
        <f>F23*H23</f>
        <v>10738.541385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</row>
    <row r="24" spans="1:138" s="2" customFormat="1" ht="21" customHeight="1" thickBot="1">
      <c r="A24" s="1"/>
      <c r="B24" s="34">
        <v>5</v>
      </c>
      <c r="C24" s="46"/>
      <c r="D24" s="89" t="s">
        <v>44</v>
      </c>
      <c r="E24" s="91"/>
      <c r="F24" s="91"/>
      <c r="G24" s="91"/>
      <c r="H24" s="91"/>
      <c r="I24" s="15">
        <f>SUM(I25:I27)</f>
        <v>14355.3033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</row>
    <row r="25" spans="1:138" s="2" customFormat="1" ht="21" customHeight="1">
      <c r="A25" s="1"/>
      <c r="B25" s="36" t="s">
        <v>6</v>
      </c>
      <c r="C25" s="49">
        <v>110143</v>
      </c>
      <c r="D25" s="41" t="s">
        <v>53</v>
      </c>
      <c r="E25" s="10" t="s">
        <v>3</v>
      </c>
      <c r="F25" s="12">
        <f>F14+F22</f>
        <v>285.63</v>
      </c>
      <c r="G25" s="19">
        <f>9.36</f>
        <v>9.36</v>
      </c>
      <c r="H25" s="19">
        <f>G25*$L$3</f>
        <v>12.636</v>
      </c>
      <c r="I25" s="16">
        <f>F25*H25</f>
        <v>3609.22068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</row>
    <row r="26" spans="1:138" s="2" customFormat="1" ht="21" customHeight="1">
      <c r="A26" s="1"/>
      <c r="B26" s="36" t="s">
        <v>47</v>
      </c>
      <c r="C26" s="49">
        <v>110763</v>
      </c>
      <c r="D26" s="41" t="s">
        <v>43</v>
      </c>
      <c r="E26" s="10" t="s">
        <v>3</v>
      </c>
      <c r="F26" s="12">
        <f>F14</f>
        <v>143</v>
      </c>
      <c r="G26" s="20">
        <f>38.08</f>
        <v>38.08</v>
      </c>
      <c r="H26" s="19">
        <f>G26*$L$3</f>
        <v>51.408</v>
      </c>
      <c r="I26" s="16">
        <f>F26*H26</f>
        <v>7351.344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</row>
    <row r="27" spans="1:138" s="2" customFormat="1" ht="21" customHeight="1" thickBot="1">
      <c r="A27" s="1"/>
      <c r="B27" s="36" t="s">
        <v>55</v>
      </c>
      <c r="C27" s="49">
        <v>110644</v>
      </c>
      <c r="D27" s="41" t="s">
        <v>51</v>
      </c>
      <c r="E27" s="10" t="s">
        <v>3</v>
      </c>
      <c r="F27" s="12">
        <v>38.92</v>
      </c>
      <c r="G27" s="20">
        <f>64.61</f>
        <v>64.61</v>
      </c>
      <c r="H27" s="19">
        <f>G27*$L$3</f>
        <v>87.2235</v>
      </c>
      <c r="I27" s="16">
        <f>F27*H27</f>
        <v>3394.73862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</row>
    <row r="28" spans="1:138" s="2" customFormat="1" ht="21" customHeight="1" thickBot="1">
      <c r="A28" s="1"/>
      <c r="B28" s="34">
        <v>6</v>
      </c>
      <c r="C28" s="46"/>
      <c r="D28" s="89" t="s">
        <v>45</v>
      </c>
      <c r="E28" s="91"/>
      <c r="F28" s="91"/>
      <c r="G28" s="91"/>
      <c r="H28" s="91"/>
      <c r="I28" s="15">
        <f>SUM(I29:I32)</f>
        <v>76192.91257500001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</row>
    <row r="29" spans="1:138" s="2" customFormat="1" ht="31.5">
      <c r="A29" s="1"/>
      <c r="B29" s="11" t="s">
        <v>7</v>
      </c>
      <c r="C29" s="49">
        <v>130626</v>
      </c>
      <c r="D29" s="41" t="s">
        <v>66</v>
      </c>
      <c r="E29" s="10" t="s">
        <v>3</v>
      </c>
      <c r="F29" s="12">
        <v>18.85</v>
      </c>
      <c r="G29" s="20">
        <v>90.43</v>
      </c>
      <c r="H29" s="19">
        <f aca="true" t="shared" si="0" ref="H29:H35">G29*$L$3</f>
        <v>122.08050000000001</v>
      </c>
      <c r="I29" s="16">
        <f>F29*H29</f>
        <v>2301.2174250000003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</row>
    <row r="30" spans="1:138" s="2" customFormat="1" ht="21" customHeight="1">
      <c r="A30" s="1"/>
      <c r="B30" s="36" t="s">
        <v>8</v>
      </c>
      <c r="C30" s="49">
        <v>130122</v>
      </c>
      <c r="D30" s="41" t="s">
        <v>46</v>
      </c>
      <c r="E30" s="10" t="s">
        <v>3</v>
      </c>
      <c r="F30" s="12">
        <v>529.34</v>
      </c>
      <c r="G30" s="20">
        <v>93.92</v>
      </c>
      <c r="H30" s="19">
        <f t="shared" si="0"/>
        <v>126.79200000000002</v>
      </c>
      <c r="I30" s="16">
        <f>F30*H30</f>
        <v>67116.07728000001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</row>
    <row r="31" spans="1:138" s="2" customFormat="1" ht="31.5">
      <c r="A31" s="1"/>
      <c r="B31" s="36" t="s">
        <v>63</v>
      </c>
      <c r="C31" s="49">
        <v>120688</v>
      </c>
      <c r="D31" s="41" t="s">
        <v>65</v>
      </c>
      <c r="E31" s="10" t="s">
        <v>9</v>
      </c>
      <c r="F31" s="12">
        <v>17.78</v>
      </c>
      <c r="G31" s="19">
        <v>9.04</v>
      </c>
      <c r="H31" s="19">
        <f t="shared" si="0"/>
        <v>12.203999999999999</v>
      </c>
      <c r="I31" s="51">
        <f>F31*H31</f>
        <v>216.98712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</row>
    <row r="32" spans="1:138" s="2" customFormat="1" ht="21" customHeight="1" thickBot="1">
      <c r="A32" s="1"/>
      <c r="B32" s="36" t="s">
        <v>64</v>
      </c>
      <c r="C32" s="49">
        <v>120276</v>
      </c>
      <c r="D32" s="41" t="s">
        <v>60</v>
      </c>
      <c r="E32" s="10" t="s">
        <v>9</v>
      </c>
      <c r="F32" s="12">
        <v>366.66</v>
      </c>
      <c r="G32" s="19">
        <v>13.25</v>
      </c>
      <c r="H32" s="19">
        <f t="shared" si="0"/>
        <v>17.887500000000003</v>
      </c>
      <c r="I32" s="51">
        <f>F32*H32</f>
        <v>6558.630750000001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</row>
    <row r="33" spans="1:137" s="2" customFormat="1" ht="21" customHeight="1" thickBot="1">
      <c r="A33" s="1"/>
      <c r="B33" s="34">
        <v>7</v>
      </c>
      <c r="C33" s="46"/>
      <c r="D33" s="89" t="s">
        <v>14</v>
      </c>
      <c r="E33" s="91"/>
      <c r="F33" s="91"/>
      <c r="G33" s="91"/>
      <c r="H33" s="91">
        <f>SUM(H34:H34)</f>
        <v>14.688000000000002</v>
      </c>
      <c r="I33" s="15">
        <f>SUM(I34:I35)</f>
        <v>74341.98009000001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</row>
    <row r="34" spans="1:137" s="2" customFormat="1" ht="21" customHeight="1">
      <c r="A34" s="1"/>
      <c r="B34" s="36" t="s">
        <v>18</v>
      </c>
      <c r="C34" s="49">
        <v>150741</v>
      </c>
      <c r="D34" s="41" t="s">
        <v>48</v>
      </c>
      <c r="E34" s="10" t="s">
        <v>3</v>
      </c>
      <c r="F34" s="12">
        <f>4382.34</f>
        <v>4382.34</v>
      </c>
      <c r="G34" s="19">
        <v>10.88</v>
      </c>
      <c r="H34" s="19">
        <f t="shared" si="0"/>
        <v>14.688000000000002</v>
      </c>
      <c r="I34" s="51">
        <f>F34*H34</f>
        <v>64367.809920000014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</row>
    <row r="35" spans="1:138" s="2" customFormat="1" ht="21" customHeight="1" thickBot="1">
      <c r="A35" s="1"/>
      <c r="B35" s="36" t="s">
        <v>67</v>
      </c>
      <c r="C35" s="49">
        <v>151284</v>
      </c>
      <c r="D35" s="41" t="s">
        <v>68</v>
      </c>
      <c r="E35" s="10" t="s">
        <v>3</v>
      </c>
      <c r="F35" s="12">
        <f>F26+53.34</f>
        <v>196.34</v>
      </c>
      <c r="G35" s="19">
        <v>37.63</v>
      </c>
      <c r="H35" s="19">
        <f t="shared" si="0"/>
        <v>50.80050000000001</v>
      </c>
      <c r="I35" s="51">
        <f>F35*H35</f>
        <v>9974.170170000001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</row>
    <row r="36" spans="1:138" s="2" customFormat="1" ht="21" customHeight="1" thickBot="1">
      <c r="A36" s="1"/>
      <c r="B36" s="34">
        <v>8</v>
      </c>
      <c r="C36" s="46"/>
      <c r="D36" s="105" t="s">
        <v>62</v>
      </c>
      <c r="E36" s="106"/>
      <c r="F36" s="106"/>
      <c r="G36" s="106"/>
      <c r="H36" s="106"/>
      <c r="I36" s="15">
        <f>SUM(I37:I37)</f>
        <v>4166.170470000001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</row>
    <row r="37" spans="1:138" s="2" customFormat="1" ht="21" customHeight="1" thickBot="1">
      <c r="A37" s="1"/>
      <c r="B37" s="38" t="s">
        <v>10</v>
      </c>
      <c r="C37" s="50">
        <v>270220</v>
      </c>
      <c r="D37" s="43" t="s">
        <v>56</v>
      </c>
      <c r="E37" s="9" t="s">
        <v>3</v>
      </c>
      <c r="F37" s="14">
        <f>F30</f>
        <v>529.34</v>
      </c>
      <c r="G37" s="20">
        <f>5.83</f>
        <v>5.83</v>
      </c>
      <c r="H37" s="19">
        <f>G37*$L$3</f>
        <v>7.870500000000001</v>
      </c>
      <c r="I37" s="16">
        <f>F37*H37</f>
        <v>4166.170470000001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</row>
    <row r="38" spans="2:11" ht="21" customHeight="1" thickBot="1">
      <c r="B38" s="107" t="s">
        <v>13</v>
      </c>
      <c r="C38" s="108"/>
      <c r="D38" s="109"/>
      <c r="E38" s="109"/>
      <c r="F38" s="109"/>
      <c r="G38" s="109"/>
      <c r="H38" s="110"/>
      <c r="I38" s="26">
        <f>SUM(I10:I37)/2</f>
        <v>319413.0821850001</v>
      </c>
      <c r="K38" s="21"/>
    </row>
    <row r="147" ht="12.75"/>
    <row r="148" ht="12.75"/>
    <row r="149" ht="12.75"/>
    <row r="150" ht="12.75"/>
    <row r="253" ht="12.75"/>
    <row r="254" ht="12.75"/>
    <row r="255" ht="12.75"/>
    <row r="256" ht="12.75"/>
    <row r="359" ht="12.75"/>
    <row r="360" ht="12.75"/>
    <row r="361" ht="12.75"/>
    <row r="362" ht="12.75"/>
  </sheetData>
  <sheetProtection/>
  <mergeCells count="16">
    <mergeCell ref="D28:H28"/>
    <mergeCell ref="D36:H36"/>
    <mergeCell ref="B38:H38"/>
    <mergeCell ref="D33:H33"/>
    <mergeCell ref="D10:H10"/>
    <mergeCell ref="D12:H12"/>
    <mergeCell ref="D18:H18"/>
    <mergeCell ref="K19:M20"/>
    <mergeCell ref="D21:H21"/>
    <mergeCell ref="D24:H24"/>
    <mergeCell ref="B2:I2"/>
    <mergeCell ref="B3:I3"/>
    <mergeCell ref="B4:I4"/>
    <mergeCell ref="B5:I5"/>
    <mergeCell ref="B6:I6"/>
    <mergeCell ref="B7:I7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41"/>
  <sheetViews>
    <sheetView view="pageBreakPreview" zoomScale="110" zoomScaleNormal="120" zoomScaleSheetLayoutView="110" zoomScalePageLayoutView="0" workbookViewId="0" topLeftCell="A31">
      <selection activeCell="K5" sqref="K5"/>
    </sheetView>
  </sheetViews>
  <sheetFormatPr defaultColWidth="9.140625" defaultRowHeight="12.75"/>
  <cols>
    <col min="1" max="1" width="3.140625" style="0" customWidth="1"/>
    <col min="2" max="2" width="8.7109375" style="52" customWidth="1"/>
    <col min="3" max="3" width="32.8515625" style="52" customWidth="1"/>
    <col min="4" max="4" width="12.140625" style="52" customWidth="1"/>
    <col min="5" max="5" width="0.71875" style="52" customWidth="1"/>
    <col min="6" max="8" width="13.7109375" style="52" customWidth="1"/>
    <col min="9" max="9" width="3.00390625" style="0" customWidth="1"/>
  </cols>
  <sheetData>
    <row r="1" ht="16.5" thickBot="1"/>
    <row r="2" spans="2:8" s="53" customFormat="1" ht="75" customHeight="1" thickBot="1">
      <c r="B2" s="132" t="str">
        <f>'Piso - Cobertura - Pitura'!B2:I2</f>
        <v>PREFEITURA MUNICIPAL DE ABAETETUBA                                                                                                                                                                                                                                                                            SECRETARIA MUNICIPAL DE SAÚDE</v>
      </c>
      <c r="C2" s="133"/>
      <c r="D2" s="133"/>
      <c r="E2" s="133"/>
      <c r="F2" s="133"/>
      <c r="G2" s="133"/>
      <c r="H2" s="134"/>
    </row>
    <row r="3" spans="2:8" s="53" customFormat="1" ht="3.75" customHeight="1" thickBot="1">
      <c r="B3" s="84"/>
      <c r="C3" s="54"/>
      <c r="D3" s="54"/>
      <c r="E3" s="54"/>
      <c r="F3" s="54"/>
      <c r="G3" s="54"/>
      <c r="H3" s="85"/>
    </row>
    <row r="4" spans="2:8" s="53" customFormat="1" ht="21" customHeight="1">
      <c r="B4" s="135" t="str">
        <f>'Piso - Cobertura - Pitura'!$B$3:$I$3</f>
        <v>Obra: REFORMA DA UNIDADE DE PRONTO ATENDIMENTO DE ABAETETUBA</v>
      </c>
      <c r="C4" s="136"/>
      <c r="D4" s="136"/>
      <c r="E4" s="136"/>
      <c r="F4" s="136"/>
      <c r="G4" s="136"/>
      <c r="H4" s="137"/>
    </row>
    <row r="5" spans="2:8" s="53" customFormat="1" ht="21" customHeight="1">
      <c r="B5" s="138" t="str">
        <f>'Piso - Cobertura - Pitura'!$B$5:$I$5</f>
        <v>Proponente: PREFEITURA MUNICIPAL DE ABAETETUBA</v>
      </c>
      <c r="C5" s="139"/>
      <c r="D5" s="139"/>
      <c r="E5" s="139"/>
      <c r="F5" s="139"/>
      <c r="G5" s="139"/>
      <c r="H5" s="140"/>
    </row>
    <row r="6" spans="2:8" s="53" customFormat="1" ht="21" customHeight="1" thickBot="1">
      <c r="B6" s="141" t="str">
        <f>'Piso - Cobertura - Pitura'!$B$6:$I$6</f>
        <v>Local: SEDE DO MUNICÍPIO DE ABAETETUBA</v>
      </c>
      <c r="C6" s="142"/>
      <c r="D6" s="142"/>
      <c r="E6" s="142"/>
      <c r="F6" s="142"/>
      <c r="G6" s="142"/>
      <c r="H6" s="143"/>
    </row>
    <row r="7" spans="2:8" s="53" customFormat="1" ht="3.75" customHeight="1" thickBot="1">
      <c r="B7" s="55"/>
      <c r="C7" s="56"/>
      <c r="D7" s="56"/>
      <c r="E7" s="56"/>
      <c r="F7" s="56"/>
      <c r="G7" s="56"/>
      <c r="H7" s="85"/>
    </row>
    <row r="8" spans="2:8" s="53" customFormat="1" ht="19.5" customHeight="1" thickBot="1">
      <c r="B8" s="144" t="s">
        <v>81</v>
      </c>
      <c r="C8" s="145"/>
      <c r="D8" s="145"/>
      <c r="E8" s="145"/>
      <c r="F8" s="145"/>
      <c r="G8" s="145"/>
      <c r="H8" s="146"/>
    </row>
    <row r="9" spans="2:8" s="53" customFormat="1" ht="7.5" customHeight="1" thickBot="1">
      <c r="B9" s="86"/>
      <c r="C9" s="57"/>
      <c r="D9" s="57"/>
      <c r="E9" s="57"/>
      <c r="F9" s="57"/>
      <c r="G9" s="57"/>
      <c r="H9" s="87"/>
    </row>
    <row r="10" spans="2:8" ht="15.75">
      <c r="B10" s="147" t="s">
        <v>0</v>
      </c>
      <c r="C10" s="149" t="s">
        <v>72</v>
      </c>
      <c r="D10" s="151" t="s">
        <v>73</v>
      </c>
      <c r="E10" s="151"/>
      <c r="F10" s="153" t="s">
        <v>74</v>
      </c>
      <c r="G10" s="154"/>
      <c r="H10" s="155"/>
    </row>
    <row r="11" spans="2:8" ht="16.5" thickBot="1">
      <c r="B11" s="148"/>
      <c r="C11" s="150"/>
      <c r="D11" s="152"/>
      <c r="E11" s="152"/>
      <c r="F11" s="58">
        <v>1</v>
      </c>
      <c r="G11" s="58">
        <v>2</v>
      </c>
      <c r="H11" s="59">
        <v>3</v>
      </c>
    </row>
    <row r="12" spans="2:8" ht="15.75">
      <c r="B12" s="60"/>
      <c r="C12" s="61"/>
      <c r="D12" s="62"/>
      <c r="E12" s="63"/>
      <c r="F12" s="64"/>
      <c r="G12" s="64"/>
      <c r="H12" s="65"/>
    </row>
    <row r="13" spans="2:8" ht="15.75">
      <c r="B13" s="120">
        <v>1</v>
      </c>
      <c r="C13" s="123" t="s">
        <v>2</v>
      </c>
      <c r="D13" s="126">
        <f>'Piso - Cobertura - Pitura'!$I$10</f>
        <v>652.374</v>
      </c>
      <c r="E13" s="128"/>
      <c r="F13" s="66">
        <v>1</v>
      </c>
      <c r="G13" s="66"/>
      <c r="H13" s="67"/>
    </row>
    <row r="14" spans="2:8" ht="15.75">
      <c r="B14" s="121"/>
      <c r="C14" s="124"/>
      <c r="D14" s="126"/>
      <c r="E14" s="129"/>
      <c r="F14" s="68"/>
      <c r="G14" s="68"/>
      <c r="H14" s="69"/>
    </row>
    <row r="15" spans="2:8" ht="15.75">
      <c r="B15" s="122"/>
      <c r="C15" s="125"/>
      <c r="D15" s="127"/>
      <c r="E15" s="130"/>
      <c r="F15" s="70">
        <f>F13*$D13</f>
        <v>652.374</v>
      </c>
      <c r="G15" s="70">
        <f>G13*$D13</f>
        <v>0</v>
      </c>
      <c r="H15" s="71">
        <f>H13*$D13</f>
        <v>0</v>
      </c>
    </row>
    <row r="16" spans="2:8" ht="15.75">
      <c r="B16" s="120">
        <v>2</v>
      </c>
      <c r="C16" s="123" t="s">
        <v>32</v>
      </c>
      <c r="D16" s="126">
        <f>'Piso - Cobertura - Pitura'!$I$12</f>
        <v>11177.858520000002</v>
      </c>
      <c r="E16" s="128"/>
      <c r="F16" s="66">
        <v>1</v>
      </c>
      <c r="G16" s="66"/>
      <c r="H16" s="67"/>
    </row>
    <row r="17" spans="2:8" ht="15.75">
      <c r="B17" s="121"/>
      <c r="C17" s="124"/>
      <c r="D17" s="126"/>
      <c r="E17" s="129"/>
      <c r="F17" s="68"/>
      <c r="G17" s="68"/>
      <c r="H17" s="69"/>
    </row>
    <row r="18" spans="2:8" ht="15.75">
      <c r="B18" s="122"/>
      <c r="C18" s="125"/>
      <c r="D18" s="127"/>
      <c r="E18" s="130"/>
      <c r="F18" s="70">
        <f>F16*$D16</f>
        <v>11177.858520000002</v>
      </c>
      <c r="G18" s="70">
        <f>G16*$D16</f>
        <v>0</v>
      </c>
      <c r="H18" s="71">
        <f>H16*$D16</f>
        <v>0</v>
      </c>
    </row>
    <row r="19" spans="2:8" ht="15.75">
      <c r="B19" s="120">
        <v>3</v>
      </c>
      <c r="C19" s="123" t="s">
        <v>4</v>
      </c>
      <c r="D19" s="131">
        <f>'Piso - Cobertura - Pitura'!$I$18</f>
        <v>120241.88775000002</v>
      </c>
      <c r="E19" s="128"/>
      <c r="F19" s="66">
        <v>1</v>
      </c>
      <c r="G19" s="66"/>
      <c r="H19" s="67"/>
    </row>
    <row r="20" spans="2:8" ht="15.75">
      <c r="B20" s="121"/>
      <c r="C20" s="124"/>
      <c r="D20" s="126"/>
      <c r="E20" s="129"/>
      <c r="F20" s="68"/>
      <c r="G20" s="68"/>
      <c r="H20" s="69"/>
    </row>
    <row r="21" spans="2:8" ht="15.75">
      <c r="B21" s="122"/>
      <c r="C21" s="125"/>
      <c r="D21" s="127"/>
      <c r="E21" s="130"/>
      <c r="F21" s="70">
        <f>F19*$D19</f>
        <v>120241.88775000002</v>
      </c>
      <c r="G21" s="70">
        <f>G19*$D19</f>
        <v>0</v>
      </c>
      <c r="H21" s="71">
        <f>H19*$D19</f>
        <v>0</v>
      </c>
    </row>
    <row r="22" spans="2:8" ht="15.75">
      <c r="B22" s="120">
        <v>4</v>
      </c>
      <c r="C22" s="123" t="s">
        <v>82</v>
      </c>
      <c r="D22" s="126">
        <f>'Piso - Cobertura - Pitura'!I21</f>
        <v>18284.59548</v>
      </c>
      <c r="E22" s="128"/>
      <c r="F22" s="66"/>
      <c r="G22" s="66">
        <v>1</v>
      </c>
      <c r="H22" s="67"/>
    </row>
    <row r="23" spans="2:8" ht="15.75">
      <c r="B23" s="121"/>
      <c r="C23" s="124"/>
      <c r="D23" s="126"/>
      <c r="E23" s="129"/>
      <c r="F23" s="68"/>
      <c r="G23" s="68"/>
      <c r="H23" s="69"/>
    </row>
    <row r="24" spans="2:8" ht="15.75">
      <c r="B24" s="122"/>
      <c r="C24" s="125"/>
      <c r="D24" s="127"/>
      <c r="E24" s="130"/>
      <c r="F24" s="70">
        <f>F22*$D22</f>
        <v>0</v>
      </c>
      <c r="G24" s="70">
        <f>G22*$D22</f>
        <v>18284.59548</v>
      </c>
      <c r="H24" s="71">
        <f>H22*$D22</f>
        <v>0</v>
      </c>
    </row>
    <row r="25" spans="2:8" ht="15.75">
      <c r="B25" s="120">
        <v>5</v>
      </c>
      <c r="C25" s="123" t="s">
        <v>44</v>
      </c>
      <c r="D25" s="126">
        <f>'Piso - Cobertura - Pitura'!I24</f>
        <v>14355.3033</v>
      </c>
      <c r="E25" s="128"/>
      <c r="F25" s="66">
        <v>0</v>
      </c>
      <c r="G25" s="66">
        <v>1</v>
      </c>
      <c r="H25" s="67"/>
    </row>
    <row r="26" spans="2:8" ht="15.75">
      <c r="B26" s="121"/>
      <c r="C26" s="124"/>
      <c r="D26" s="126"/>
      <c r="E26" s="129"/>
      <c r="F26" s="68"/>
      <c r="G26" s="68"/>
      <c r="H26" s="69"/>
    </row>
    <row r="27" spans="2:8" ht="15.75">
      <c r="B27" s="122"/>
      <c r="C27" s="125"/>
      <c r="D27" s="127"/>
      <c r="E27" s="130"/>
      <c r="F27" s="70">
        <f>F25*$D25</f>
        <v>0</v>
      </c>
      <c r="G27" s="70">
        <f>G25*$D25</f>
        <v>14355.3033</v>
      </c>
      <c r="H27" s="71">
        <f>H25*$D25</f>
        <v>0</v>
      </c>
    </row>
    <row r="28" spans="2:8" ht="15.75">
      <c r="B28" s="120">
        <v>6</v>
      </c>
      <c r="C28" s="123" t="s">
        <v>45</v>
      </c>
      <c r="D28" s="126">
        <f>'Piso - Cobertura - Pitura'!I28</f>
        <v>76192.91257500001</v>
      </c>
      <c r="E28" s="128"/>
      <c r="F28" s="66">
        <v>0</v>
      </c>
      <c r="G28" s="66">
        <v>1</v>
      </c>
      <c r="H28" s="67"/>
    </row>
    <row r="29" spans="2:8" ht="15.75">
      <c r="B29" s="121"/>
      <c r="C29" s="124"/>
      <c r="D29" s="126"/>
      <c r="E29" s="129"/>
      <c r="F29" s="68"/>
      <c r="G29" s="68"/>
      <c r="H29" s="69"/>
    </row>
    <row r="30" spans="2:8" ht="15.75">
      <c r="B30" s="122"/>
      <c r="C30" s="125"/>
      <c r="D30" s="127"/>
      <c r="E30" s="130"/>
      <c r="F30" s="70">
        <f>F28*$D28</f>
        <v>0</v>
      </c>
      <c r="G30" s="70">
        <f>G28*$D28</f>
        <v>76192.91257500001</v>
      </c>
      <c r="H30" s="71">
        <f>H28*$D28</f>
        <v>0</v>
      </c>
    </row>
    <row r="31" spans="2:8" ht="15.75">
      <c r="B31" s="120">
        <v>7</v>
      </c>
      <c r="C31" s="123" t="s">
        <v>14</v>
      </c>
      <c r="D31" s="126">
        <f>'Piso - Cobertura - Pitura'!I33</f>
        <v>74341.98009000001</v>
      </c>
      <c r="E31" s="128"/>
      <c r="F31" s="66">
        <v>0</v>
      </c>
      <c r="G31" s="66"/>
      <c r="H31" s="67">
        <v>1</v>
      </c>
    </row>
    <row r="32" spans="2:8" ht="15.75">
      <c r="B32" s="121"/>
      <c r="C32" s="124"/>
      <c r="D32" s="126"/>
      <c r="E32" s="129"/>
      <c r="F32" s="68"/>
      <c r="G32" s="68"/>
      <c r="H32" s="69"/>
    </row>
    <row r="33" spans="2:8" ht="15.75">
      <c r="B33" s="122"/>
      <c r="C33" s="125"/>
      <c r="D33" s="127"/>
      <c r="E33" s="130"/>
      <c r="F33" s="70">
        <f>F31*$D31</f>
        <v>0</v>
      </c>
      <c r="G33" s="70">
        <f>G31*$D31</f>
        <v>0</v>
      </c>
      <c r="H33" s="71">
        <f>H31*$D31</f>
        <v>74341.98009000001</v>
      </c>
    </row>
    <row r="34" spans="2:8" ht="15.75">
      <c r="B34" s="120">
        <v>8</v>
      </c>
      <c r="C34" s="123" t="s">
        <v>62</v>
      </c>
      <c r="D34" s="126">
        <f>'Piso - Cobertura - Pitura'!I36</f>
        <v>4166.170470000001</v>
      </c>
      <c r="E34" s="128"/>
      <c r="F34" s="66">
        <v>0</v>
      </c>
      <c r="G34" s="66">
        <v>0</v>
      </c>
      <c r="H34" s="67">
        <v>1</v>
      </c>
    </row>
    <row r="35" spans="2:8" ht="15.75">
      <c r="B35" s="121"/>
      <c r="C35" s="124"/>
      <c r="D35" s="126"/>
      <c r="E35" s="129"/>
      <c r="F35" s="68"/>
      <c r="G35" s="68"/>
      <c r="H35" s="69"/>
    </row>
    <row r="36" spans="2:8" ht="16.5" thickBot="1">
      <c r="B36" s="122"/>
      <c r="C36" s="125"/>
      <c r="D36" s="127"/>
      <c r="E36" s="130"/>
      <c r="F36" s="70">
        <f>F34*$D34</f>
        <v>0</v>
      </c>
      <c r="G36" s="70">
        <f>G34*$D34</f>
        <v>0</v>
      </c>
      <c r="H36" s="71">
        <f>H34*$D34</f>
        <v>4166.170470000001</v>
      </c>
    </row>
    <row r="37" spans="2:8" ht="16.5" thickBot="1">
      <c r="B37" s="72" t="s">
        <v>75</v>
      </c>
      <c r="C37" s="73"/>
      <c r="D37" s="74">
        <f>SUM(D13:D36)</f>
        <v>319413.08218500006</v>
      </c>
      <c r="E37" s="75"/>
      <c r="F37" s="70"/>
      <c r="G37" s="70"/>
      <c r="H37" s="71"/>
    </row>
    <row r="38" spans="2:8" ht="15.75">
      <c r="B38" s="111" t="s">
        <v>76</v>
      </c>
      <c r="C38" s="112"/>
      <c r="D38" s="112"/>
      <c r="E38" s="113"/>
      <c r="F38" s="76">
        <f>SUM(F21+F18+F15+F24+F27+F30+F33+F36)</f>
        <v>132072.12027000004</v>
      </c>
      <c r="G38" s="76">
        <f>SUM(G21+G18+G15+G24+G27+G30+G33+G36)</f>
        <v>108832.81135500001</v>
      </c>
      <c r="H38" s="77">
        <f>SUM(H21+H18+H15+H24+H27+H30+H33+H36)</f>
        <v>78508.15056000001</v>
      </c>
    </row>
    <row r="39" spans="2:8" ht="15.75">
      <c r="B39" s="114" t="s">
        <v>77</v>
      </c>
      <c r="C39" s="115"/>
      <c r="D39" s="115"/>
      <c r="E39" s="116"/>
      <c r="F39" s="78">
        <f>F38/$D$37</f>
        <v>0.4134837539105725</v>
      </c>
      <c r="G39" s="78">
        <f>G38/$D$37</f>
        <v>0.34072746992862807</v>
      </c>
      <c r="H39" s="79">
        <f>H38/$D$37</f>
        <v>0.24578877616079942</v>
      </c>
    </row>
    <row r="40" spans="2:8" ht="15.75">
      <c r="B40" s="114" t="s">
        <v>78</v>
      </c>
      <c r="C40" s="115"/>
      <c r="D40" s="115"/>
      <c r="E40" s="116"/>
      <c r="F40" s="80">
        <f>F38</f>
        <v>132072.12027000004</v>
      </c>
      <c r="G40" s="80">
        <f>G38+F40</f>
        <v>240904.93162500006</v>
      </c>
      <c r="H40" s="81">
        <f>SUM(H38+G40)</f>
        <v>319413.08218500006</v>
      </c>
    </row>
    <row r="41" spans="2:8" ht="16.5" thickBot="1">
      <c r="B41" s="117" t="s">
        <v>79</v>
      </c>
      <c r="C41" s="118"/>
      <c r="D41" s="118"/>
      <c r="E41" s="119"/>
      <c r="F41" s="82">
        <f>F39</f>
        <v>0.4134837539105725</v>
      </c>
      <c r="G41" s="82">
        <f>G39+F41</f>
        <v>0.7542112238392006</v>
      </c>
      <c r="H41" s="83">
        <f>SUM(H39+G41)</f>
        <v>1</v>
      </c>
    </row>
  </sheetData>
  <sheetProtection/>
  <mergeCells count="46">
    <mergeCell ref="B2:H2"/>
    <mergeCell ref="B4:H4"/>
    <mergeCell ref="B5:H5"/>
    <mergeCell ref="B6:H6"/>
    <mergeCell ref="B8:H8"/>
    <mergeCell ref="B10:B11"/>
    <mergeCell ref="C10:C11"/>
    <mergeCell ref="D10:D11"/>
    <mergeCell ref="E10:E11"/>
    <mergeCell ref="F10:H10"/>
    <mergeCell ref="B13:B15"/>
    <mergeCell ref="C13:C15"/>
    <mergeCell ref="D13:D15"/>
    <mergeCell ref="E13:E15"/>
    <mergeCell ref="B16:B18"/>
    <mergeCell ref="C16:C18"/>
    <mergeCell ref="D16:D18"/>
    <mergeCell ref="E16:E18"/>
    <mergeCell ref="B19:B21"/>
    <mergeCell ref="C19:C21"/>
    <mergeCell ref="D19:D21"/>
    <mergeCell ref="E19:E21"/>
    <mergeCell ref="B22:B24"/>
    <mergeCell ref="C22:C24"/>
    <mergeCell ref="D22:D24"/>
    <mergeCell ref="E22:E24"/>
    <mergeCell ref="B25:B27"/>
    <mergeCell ref="C25:C27"/>
    <mergeCell ref="D25:D27"/>
    <mergeCell ref="E25:E27"/>
    <mergeCell ref="B34:B36"/>
    <mergeCell ref="C34:C36"/>
    <mergeCell ref="D34:D36"/>
    <mergeCell ref="E34:E36"/>
    <mergeCell ref="D31:D33"/>
    <mergeCell ref="E31:E33"/>
    <mergeCell ref="B38:E38"/>
    <mergeCell ref="B39:E39"/>
    <mergeCell ref="B40:E40"/>
    <mergeCell ref="B41:E41"/>
    <mergeCell ref="B28:B30"/>
    <mergeCell ref="C28:C30"/>
    <mergeCell ref="D28:D30"/>
    <mergeCell ref="E28:E30"/>
    <mergeCell ref="B31:B33"/>
    <mergeCell ref="C31:C33"/>
  </mergeCells>
  <conditionalFormatting sqref="F14:H14">
    <cfRule type="expression" priority="20" dxfId="0" stopIfTrue="1">
      <formula>F13&gt;0</formula>
    </cfRule>
  </conditionalFormatting>
  <conditionalFormatting sqref="F35:H35">
    <cfRule type="expression" priority="17" dxfId="0" stopIfTrue="1">
      <formula>F34&gt;0</formula>
    </cfRule>
  </conditionalFormatting>
  <conditionalFormatting sqref="F26:H26">
    <cfRule type="expression" priority="18" dxfId="0" stopIfTrue="1">
      <formula>F25&gt;0</formula>
    </cfRule>
  </conditionalFormatting>
  <conditionalFormatting sqref="F23:H23">
    <cfRule type="expression" priority="19" dxfId="0" stopIfTrue="1">
      <formula>F22&gt;0</formula>
    </cfRule>
  </conditionalFormatting>
  <conditionalFormatting sqref="F20:H20">
    <cfRule type="expression" priority="15" dxfId="0" stopIfTrue="1">
      <formula>F19&gt;0</formula>
    </cfRule>
  </conditionalFormatting>
  <conditionalFormatting sqref="F17:H17">
    <cfRule type="expression" priority="16" dxfId="0" stopIfTrue="1">
      <formula>F16&gt;0</formula>
    </cfRule>
  </conditionalFormatting>
  <conditionalFormatting sqref="F29:H29">
    <cfRule type="expression" priority="2" dxfId="0" stopIfTrue="1">
      <formula>F28&gt;0</formula>
    </cfRule>
  </conditionalFormatting>
  <conditionalFormatting sqref="F32:H32">
    <cfRule type="expression" priority="1" dxfId="0" stopIfTrue="1">
      <formula>F31&gt;0</formula>
    </cfRule>
  </conditionalFormatting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CLIENTE 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 MICROSOFT</dc:creator>
  <cp:keywords/>
  <dc:description/>
  <cp:lastModifiedBy>CPL_01</cp:lastModifiedBy>
  <cp:lastPrinted>2021-02-25T14:34:48Z</cp:lastPrinted>
  <dcterms:created xsi:type="dcterms:W3CDTF">2006-06-27T13:38:06Z</dcterms:created>
  <dcterms:modified xsi:type="dcterms:W3CDTF">2021-07-07T14:00:03Z</dcterms:modified>
  <cp:category/>
  <cp:version/>
  <cp:contentType/>
  <cp:contentStatus/>
</cp:coreProperties>
</file>